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<sst xmlns="http://schemas.openxmlformats.org/spreadsheetml/2006/main" count="53" uniqueCount="53">
  <si>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No. of machines</t>
  </si>
  <si>
    <t>Hours operated per usage</t>
  </si>
  <si>
    <t>Days operated per usage</t>
  </si>
  <si>
    <t>Kilowatt-hours per usage</t>
  </si>
  <si>
    <t>Uses per month</t>
  </si>
  <si>
    <t>Months used per year</t>
  </si>
  <si>
    <t>Kilowatt-hours per year</t>
  </si>
  <si>
    <t>Snowmaker Economics</t>
  </si>
  <si>
    <t>Total Capital Cost</t>
  </si>
  <si>
    <t>Fixed charge rate</t>
  </si>
  <si>
    <t>Number of machines</t>
  </si>
  <si>
    <t>Annual Capital Cost per machine</t>
  </si>
  <si>
    <t>Total annual capital cost</t>
  </si>
  <si>
    <t>Assumed cost of electricity, per kWh</t>
  </si>
  <si>
    <t xml:space="preserve">Accessed from http://www.eia.doe.gov/emeu/mer/elect.html; </t>
  </si>
  <si>
    <t>U.S. 2005 residential retail avg was 9.45 cents, but 2006 was trending sharply higher.</t>
  </si>
  <si>
    <t>Annual Electricity Cost</t>
  </si>
  <si>
    <t>Total annual cost, baseline</t>
  </si>
  <si>
    <t>Assumed carbon tax, $/ton of C</t>
  </si>
  <si>
    <t>% increase in annual costs due to C tax</t>
  </si>
  <si>
    <t>Reduction in usage due to C tax</t>
  </si>
  <si>
    <t>Round off above figure</t>
  </si>
  <si>
    <t xml:space="preserve">Watts per machine </t>
  </si>
  <si>
    <t>Mfg data, from http://backyardblizzard.com/specs.htm</t>
  </si>
  <si>
    <t>Note; NYT sidebar, http://www.nytimes.com/2007/02/15/garden/15snow.html, says 1650 for "Blizzard Sport" model</t>
  </si>
  <si>
    <t>Assumed sales tax rate</t>
  </si>
  <si>
    <t>http://backyardblizzard.com/prices.htm</t>
  </si>
  <si>
    <t>Capital Cost (for Blizzard Sport)</t>
  </si>
  <si>
    <t>Shipping and Handling (ditto)</t>
  </si>
  <si>
    <t>lb CO2 per average U.S. kWh</t>
  </si>
  <si>
    <t>Komanoff spreadsheet, Emission Factors for Electricity Generation</t>
  </si>
  <si>
    <t>lb C per average U.S. kWh generated</t>
  </si>
  <si>
    <t>lb C per average U.S. kWh sold</t>
  </si>
  <si>
    <t>lb C from snowmakers (typical house)</t>
  </si>
  <si>
    <t>Cost per house from 10-y carbon tax</t>
  </si>
  <si>
    <t>Approx increase in elec cost from C tax</t>
  </si>
  <si>
    <t>This spreadsheet was created on 20 Feb 2007 by Komanoff to calculate</t>
  </si>
  <si>
    <t>the electricity consumption, carbon emissions, and sensitivity of usage to</t>
  </si>
  <si>
    <t>a carbon tax, of home "snowmaker" machines.</t>
  </si>
  <si>
    <t>Electricity Usage</t>
  </si>
  <si>
    <t xml:space="preserve">  These assumptions of</t>
  </si>
  <si>
    <t xml:space="preserve">  usage rates are</t>
  </si>
  <si>
    <t xml:space="preserve">  Komanoff's, loosely</t>
  </si>
  <si>
    <t xml:space="preserve">  based on narrative in</t>
  </si>
  <si>
    <t xml:space="preserve">  NYT article of 15-Feb-07.</t>
  </si>
  <si>
    <t xml:space="preserve"> The idea here is to estimate the annual owning and operating costs of</t>
  </si>
  <si>
    <t xml:space="preserve"> home snowmakers and the additional costs from a carbon tax; and then</t>
  </si>
  <si>
    <t xml:space="preserve"> calculate the reduction in usage, based on an assumed price-elasticity.</t>
  </si>
  <si>
    <r>
      <t>Lifetime, years</t>
    </r>
    <r>
      <rPr>
        <sz val="8"/>
        <rFont val="Arial"/>
        <family val="2"/>
      </rPr>
      <t xml:space="preserve"> (Komanoff assumption)</t>
    </r>
  </si>
  <si>
    <r>
      <t xml:space="preserve">Real cost of capital </t>
    </r>
    <r>
      <rPr>
        <sz val="8"/>
        <rFont val="Arial"/>
        <family val="2"/>
      </rPr>
      <t>(ditto)</t>
    </r>
  </si>
  <si>
    <r>
      <t xml:space="preserve">Line losses for residential customers </t>
    </r>
    <r>
      <rPr>
        <sz val="8"/>
        <rFont val="Arial"/>
        <family val="2"/>
      </rPr>
      <t>(Komanoff assumption)</t>
    </r>
  </si>
  <si>
    <r>
      <t xml:space="preserve">Other costs </t>
    </r>
    <r>
      <rPr>
        <sz val="8"/>
        <rFont val="Arial"/>
        <family val="2"/>
      </rPr>
      <t>(water, maintenance, est'd by Komanoff)</t>
    </r>
  </si>
  <si>
    <r>
      <t xml:space="preserve">Assumed price-elasticity </t>
    </r>
    <r>
      <rPr>
        <sz val="8"/>
        <rFont val="Arial"/>
        <family val="2"/>
      </rPr>
      <t>(Komanoff assumption, for luxury items)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</si>
</sst>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* #,##0.0_);_(* \(#,##0.0\);_(* &quot;-&quot;?_);_(@_)"/>
    <numFmt numFmtId="170" formatCode="_(&quot;$&quot;* #,##0.000_);_(&quot;$&quot;* \(#,##0.000\);_(&quot;$&quot;* &quot;-&quot;??_);_(@_)"/>
    <numFmt numFmtId="171" formatCode="0.00000"/>
    <numFmt numFmtId="172" formatCode="0.0000"/>
    <numFmt numFmtId="173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15" applyNumberFormat="1" applyFont="1" applyAlignment="1">
      <alignment/>
    </xf>
    <xf numFmtId="167" fontId="3" fillId="0" borderId="0" xfId="17" applyNumberFormat="1" applyFont="1" applyAlignment="1">
      <alignment/>
    </xf>
    <xf numFmtId="9" fontId="3" fillId="0" borderId="0" xfId="0" applyNumberFormat="1" applyFont="1" applyAlignment="1">
      <alignment/>
    </xf>
    <xf numFmtId="168" fontId="3" fillId="0" borderId="0" xfId="19" applyNumberFormat="1" applyFont="1" applyAlignment="1">
      <alignment/>
    </xf>
    <xf numFmtId="44" fontId="3" fillId="0" borderId="0" xfId="17" applyNumberFormat="1" applyFont="1" applyAlignment="1">
      <alignment/>
    </xf>
    <xf numFmtId="167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9" fontId="3" fillId="0" borderId="0" xfId="19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9" fontId="2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36">
      <selection activeCell="I48" sqref="I48"/>
    </sheetView>
  </sheetViews>
  <sheetFormatPr defaultColWidth="9.140625" defaultRowHeight="12.75"/>
  <cols>
    <col min="1" max="16384" width="8.8515625" style="1" customWidth="1"/>
  </cols>
  <sheetData>
    <row r="1" ht="11.25">
      <c r="A1" s="1" t="s">
        <v>36</v>
      </c>
    </row>
    <row r="2" ht="11.25">
      <c r="A2" s="1" t="s">
        <v>37</v>
      </c>
    </row>
    <row r="3" ht="11.25">
      <c r="A3" s="1" t="s">
        <v>38</v>
      </c>
    </row>
    <row r="5" ht="12">
      <c r="A5" s="3" t="s">
        <v>39</v>
      </c>
    </row>
    <row r="6" spans="1:6" ht="11.25">
      <c r="A6" s="1" t="s">
        <v>22</v>
      </c>
      <c r="F6" s="4">
        <v>2100</v>
      </c>
    </row>
    <row r="7" ht="11.25">
      <c r="A7" s="12" t="s">
        <v>23</v>
      </c>
    </row>
    <row r="8" spans="1:6" ht="11.25">
      <c r="A8" s="12" t="s">
        <v>24</v>
      </c>
      <c r="F8" s="4"/>
    </row>
    <row r="9" spans="1:6" ht="11.25">
      <c r="A9" s="1" t="s">
        <v>21</v>
      </c>
      <c r="F9" s="4">
        <f>ROUND(F6,-3)</f>
        <v>2000</v>
      </c>
    </row>
    <row r="10" spans="1:6" ht="11.25">
      <c r="A10" s="1" t="s">
        <v>0</v>
      </c>
      <c r="D10" s="13" t="s">
        <v>40</v>
      </c>
      <c r="E10" s="14"/>
      <c r="F10" s="4">
        <v>2</v>
      </c>
    </row>
    <row r="11" spans="1:6" ht="11.25">
      <c r="A11" s="1" t="s">
        <v>2</v>
      </c>
      <c r="D11" s="15" t="s">
        <v>41</v>
      </c>
      <c r="E11" s="16"/>
      <c r="F11" s="4">
        <v>2</v>
      </c>
    </row>
    <row r="12" spans="1:6" ht="11.25">
      <c r="A12" s="1" t="s">
        <v>1</v>
      </c>
      <c r="D12" s="15" t="s">
        <v>42</v>
      </c>
      <c r="E12" s="16"/>
      <c r="F12" s="4">
        <f>F11*24</f>
        <v>48</v>
      </c>
    </row>
    <row r="13" spans="1:6" ht="11.25">
      <c r="A13" s="1" t="s">
        <v>3</v>
      </c>
      <c r="D13" s="15" t="s">
        <v>43</v>
      </c>
      <c r="E13" s="16"/>
      <c r="F13" s="4">
        <f>F9*F10*F11*F12/1000</f>
        <v>384</v>
      </c>
    </row>
    <row r="14" spans="1:6" ht="11.25">
      <c r="A14" s="1" t="s">
        <v>4</v>
      </c>
      <c r="D14" s="17" t="s">
        <v>44</v>
      </c>
      <c r="E14" s="18"/>
      <c r="F14" s="4">
        <v>2</v>
      </c>
    </row>
    <row r="15" spans="1:6" ht="11.25">
      <c r="A15" s="1" t="s">
        <v>5</v>
      </c>
      <c r="D15" s="12"/>
      <c r="E15" s="12"/>
      <c r="F15" s="4">
        <v>4</v>
      </c>
    </row>
    <row r="16" spans="1:6" ht="11.25">
      <c r="A16" s="1" t="s">
        <v>6</v>
      </c>
      <c r="F16" s="4">
        <f>F13*F14*F15</f>
        <v>3072</v>
      </c>
    </row>
    <row r="18" ht="12">
      <c r="A18" s="3" t="s">
        <v>7</v>
      </c>
    </row>
    <row r="19" spans="1:6" ht="11.25">
      <c r="A19" s="19" t="s">
        <v>45</v>
      </c>
      <c r="B19" s="20"/>
      <c r="C19" s="20"/>
      <c r="D19" s="20"/>
      <c r="E19" s="20"/>
      <c r="F19" s="21"/>
    </row>
    <row r="20" spans="1:6" ht="11.25">
      <c r="A20" s="22" t="s">
        <v>46</v>
      </c>
      <c r="B20" s="23"/>
      <c r="C20" s="23"/>
      <c r="D20" s="23"/>
      <c r="E20" s="23"/>
      <c r="F20" s="24"/>
    </row>
    <row r="21" spans="1:6" ht="11.25">
      <c r="A21" s="25" t="s">
        <v>47</v>
      </c>
      <c r="B21" s="26"/>
      <c r="C21" s="26"/>
      <c r="D21" s="26"/>
      <c r="E21" s="26"/>
      <c r="F21" s="27"/>
    </row>
    <row r="22" spans="1:6" ht="11.25">
      <c r="A22" s="1" t="s">
        <v>27</v>
      </c>
      <c r="F22" s="5">
        <v>2400</v>
      </c>
    </row>
    <row r="23" ht="11.25">
      <c r="A23" s="12" t="s">
        <v>26</v>
      </c>
    </row>
    <row r="24" spans="1:6" ht="11.25">
      <c r="A24" s="1" t="s">
        <v>28</v>
      </c>
      <c r="F24" s="1">
        <v>199</v>
      </c>
    </row>
    <row r="25" spans="1:6" ht="11.25">
      <c r="A25" s="1" t="s">
        <v>25</v>
      </c>
      <c r="F25" s="6">
        <v>0.06</v>
      </c>
    </row>
    <row r="26" spans="1:6" ht="11.25">
      <c r="A26" s="1" t="s">
        <v>8</v>
      </c>
      <c r="F26" s="5">
        <f>(F22+F24)*(1+F25)</f>
        <v>2754.94</v>
      </c>
    </row>
    <row r="27" spans="1:6" ht="11.25">
      <c r="A27" s="1" t="s">
        <v>48</v>
      </c>
      <c r="F27" s="1">
        <v>10</v>
      </c>
    </row>
    <row r="28" spans="1:6" ht="11.25">
      <c r="A28" s="1" t="s">
        <v>49</v>
      </c>
      <c r="F28" s="6">
        <v>0.05</v>
      </c>
    </row>
    <row r="29" spans="1:6" ht="11.25">
      <c r="A29" s="1" t="s">
        <v>9</v>
      </c>
      <c r="F29" s="7">
        <f>F28/(1-(1+F28)^(-F27))</f>
        <v>0.12950457496545667</v>
      </c>
    </row>
    <row r="30" spans="1:6" ht="11.25">
      <c r="A30" s="1" t="s">
        <v>11</v>
      </c>
      <c r="F30" s="5">
        <f>F26*F29</f>
        <v>356.7773337553352</v>
      </c>
    </row>
    <row r="31" spans="1:6" ht="11.25">
      <c r="A31" s="1" t="s">
        <v>10</v>
      </c>
      <c r="F31" s="4">
        <v>2</v>
      </c>
    </row>
    <row r="32" spans="1:6" ht="11.25">
      <c r="A32" s="1" t="s">
        <v>12</v>
      </c>
      <c r="F32" s="5">
        <f>F30*F31</f>
        <v>713.5546675106704</v>
      </c>
    </row>
    <row r="33" spans="1:6" ht="11.25">
      <c r="A33" s="1" t="s">
        <v>13</v>
      </c>
      <c r="F33" s="8">
        <v>0.1</v>
      </c>
    </row>
    <row r="34" ht="11.25">
      <c r="A34" s="12" t="s">
        <v>14</v>
      </c>
    </row>
    <row r="35" ht="11.25">
      <c r="A35" s="12" t="s">
        <v>15</v>
      </c>
    </row>
    <row r="36" spans="1:6" ht="11.25">
      <c r="A36" s="1" t="s">
        <v>16</v>
      </c>
      <c r="F36" s="5">
        <f>F16*F33</f>
        <v>307.20000000000005</v>
      </c>
    </row>
    <row r="37" spans="1:6" ht="11.25">
      <c r="A37" s="1" t="s">
        <v>51</v>
      </c>
      <c r="F37" s="5">
        <v>100</v>
      </c>
    </row>
    <row r="38" spans="1:6" ht="11.25">
      <c r="A38" s="1" t="s">
        <v>17</v>
      </c>
      <c r="F38" s="9">
        <f>F32+F36+F37</f>
        <v>1120.7546675106705</v>
      </c>
    </row>
    <row r="39" spans="1:6" ht="11.25">
      <c r="A39" s="1" t="s">
        <v>18</v>
      </c>
      <c r="F39" s="9">
        <v>370</v>
      </c>
    </row>
    <row r="40" spans="1:6" ht="11.25">
      <c r="A40" s="1" t="s">
        <v>29</v>
      </c>
      <c r="F40" s="1">
        <v>1.3</v>
      </c>
    </row>
    <row r="41" spans="1:6" ht="11.25">
      <c r="A41" s="12" t="s">
        <v>30</v>
      </c>
      <c r="F41" s="9"/>
    </row>
    <row r="42" spans="1:6" ht="11.25">
      <c r="A42" s="1" t="s">
        <v>31</v>
      </c>
      <c r="F42" s="10">
        <f>F40*12/44</f>
        <v>0.35454545454545455</v>
      </c>
    </row>
    <row r="43" spans="1:6" ht="11.25">
      <c r="A43" s="1" t="s">
        <v>50</v>
      </c>
      <c r="F43" s="6">
        <v>0.12</v>
      </c>
    </row>
    <row r="44" spans="1:6" ht="11.25">
      <c r="A44" s="1" t="s">
        <v>32</v>
      </c>
      <c r="F44" s="10">
        <f>F42*(1+F43)</f>
        <v>0.39709090909090916</v>
      </c>
    </row>
    <row r="45" spans="1:6" ht="11.25">
      <c r="A45" s="1" t="s">
        <v>33</v>
      </c>
      <c r="F45" s="4">
        <f>F44*F16</f>
        <v>1219.863272727273</v>
      </c>
    </row>
    <row r="46" spans="1:6" ht="11.25">
      <c r="A46" s="1" t="s">
        <v>34</v>
      </c>
      <c r="F46" s="9">
        <f>F39*(F45/2000)</f>
        <v>225.6747054545455</v>
      </c>
    </row>
    <row r="47" spans="1:6" ht="11.25">
      <c r="A47" s="1" t="s">
        <v>35</v>
      </c>
      <c r="F47" s="6">
        <f>F46/F36</f>
        <v>0.7346181818181818</v>
      </c>
    </row>
    <row r="48" spans="1:6" ht="11.25">
      <c r="A48" s="1" t="s">
        <v>19</v>
      </c>
      <c r="F48" s="11">
        <f>F46/F38</f>
        <v>0.20135959456300626</v>
      </c>
    </row>
    <row r="49" spans="1:6" ht="11.25">
      <c r="A49" s="1" t="s">
        <v>52</v>
      </c>
      <c r="F49" s="1">
        <v>2</v>
      </c>
    </row>
    <row r="50" spans="1:6" ht="12">
      <c r="A50" s="2" t="s">
        <v>20</v>
      </c>
      <c r="B50" s="2"/>
      <c r="C50" s="2"/>
      <c r="D50" s="2"/>
      <c r="E50" s="2"/>
      <c r="F50" s="28">
        <f>1-(1+F48)^(-F49)</f>
        <v>0.30712649007744786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Komanoff</dc:creator>
  <cp:keywords/>
  <dc:description/>
  <cp:lastModifiedBy>Charles Komanoff</cp:lastModifiedBy>
  <cp:lastPrinted>2007-02-17T13:53:45Z</cp:lastPrinted>
  <dcterms:created xsi:type="dcterms:W3CDTF">2007-02-17T02:58:05Z</dcterms:created>
  <dcterms:modified xsi:type="dcterms:W3CDTF">2007-02-21T16:58:01Z</dcterms:modified>
  <cp:category/>
  <cp:version/>
  <cp:contentType/>
  <cp:contentStatus/>
</cp:coreProperties>
</file>